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beltran.FEDCACAO\OneDrive - FEDERACION NACIONAL DE CACAOTEROS\INFORMACIÓN PPTO - RAUL\PRESUPUESTO 2024\ACUERDOS 2024\COMISIÓN JULIO\Adición\Anexos Adición\"/>
    </mc:Choice>
  </mc:AlternateContent>
  <xr:revisionPtr revIDLastSave="0" documentId="8_{24425F8E-C74D-45E0-9F5B-C6826BC34B28}" xr6:coauthVersionLast="47" xr6:coauthVersionMax="47" xr10:uidLastSave="{00000000-0000-0000-0000-000000000000}"/>
  <bookViews>
    <workbookView xWindow="19090" yWindow="-60" windowWidth="19420" windowHeight="10300" xr2:uid="{6687F1F2-FD68-4395-A89F-6F018B7F7CD6}"/>
  </bookViews>
  <sheets>
    <sheet name="Anexo No.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1" i="1" l="1"/>
  <c r="H130" i="1"/>
  <c r="G131" i="1" l="1"/>
  <c r="G129" i="1"/>
  <c r="G126" i="1"/>
  <c r="G125" i="1"/>
  <c r="G124" i="1"/>
  <c r="G123" i="1"/>
  <c r="G121" i="1"/>
  <c r="G120" i="1"/>
  <c r="G119" i="1"/>
  <c r="G118" i="1"/>
  <c r="G117" i="1"/>
  <c r="G116" i="1"/>
  <c r="G115" i="1"/>
  <c r="G112" i="1"/>
  <c r="G111" i="1"/>
  <c r="G110" i="1"/>
  <c r="G109" i="1"/>
  <c r="G108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65" i="1"/>
  <c r="G64" i="1"/>
  <c r="G63" i="1"/>
  <c r="G62" i="1"/>
  <c r="G61" i="1"/>
  <c r="G60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15" i="1"/>
  <c r="G13" i="1"/>
  <c r="G12" i="1"/>
  <c r="G11" i="1"/>
  <c r="F128" i="1"/>
  <c r="F127" i="1" s="1"/>
  <c r="D127" i="1"/>
  <c r="E127" i="1"/>
  <c r="C127" i="1"/>
  <c r="D122" i="1"/>
  <c r="F122" i="1"/>
  <c r="E122" i="1"/>
  <c r="C122" i="1"/>
  <c r="D114" i="1"/>
  <c r="F114" i="1"/>
  <c r="E114" i="1"/>
  <c r="C114" i="1"/>
  <c r="F107" i="1"/>
  <c r="G107" i="1" s="1"/>
  <c r="F106" i="1"/>
  <c r="G106" i="1" s="1"/>
  <c r="F105" i="1"/>
  <c r="G105" i="1" s="1"/>
  <c r="D85" i="1"/>
  <c r="E85" i="1"/>
  <c r="C85" i="1"/>
  <c r="D71" i="1"/>
  <c r="F71" i="1"/>
  <c r="E71" i="1"/>
  <c r="C71" i="1"/>
  <c r="F67" i="1"/>
  <c r="F66" i="1" s="1"/>
  <c r="D66" i="1"/>
  <c r="E66" i="1"/>
  <c r="C66" i="1"/>
  <c r="F59" i="1"/>
  <c r="G59" i="1" s="1"/>
  <c r="F58" i="1"/>
  <c r="G58" i="1" s="1"/>
  <c r="F57" i="1"/>
  <c r="G57" i="1" s="1"/>
  <c r="D40" i="1"/>
  <c r="E40" i="1"/>
  <c r="C40" i="1"/>
  <c r="D27" i="1"/>
  <c r="F27" i="1"/>
  <c r="E27" i="1"/>
  <c r="C27" i="1"/>
  <c r="G14" i="1"/>
  <c r="D14" i="1"/>
  <c r="F14" i="1"/>
  <c r="E14" i="1"/>
  <c r="C14" i="1"/>
  <c r="D10" i="1"/>
  <c r="F10" i="1"/>
  <c r="E10" i="1"/>
  <c r="C10" i="1"/>
  <c r="C23" i="1" s="1"/>
  <c r="D23" i="1" l="1"/>
  <c r="G67" i="1"/>
  <c r="G66" i="1" s="1"/>
  <c r="E26" i="1"/>
  <c r="E25" i="1" s="1"/>
  <c r="G128" i="1"/>
  <c r="G127" i="1" s="1"/>
  <c r="F23" i="1"/>
  <c r="G10" i="1"/>
  <c r="G23" i="1" s="1"/>
  <c r="E113" i="1"/>
  <c r="F85" i="1"/>
  <c r="F70" i="1" s="1"/>
  <c r="F69" i="1" s="1"/>
  <c r="G27" i="1"/>
  <c r="F40" i="1"/>
  <c r="F26" i="1" s="1"/>
  <c r="F25" i="1" s="1"/>
  <c r="E70" i="1"/>
  <c r="E69" i="1" s="1"/>
  <c r="G71" i="1"/>
  <c r="G114" i="1"/>
  <c r="D26" i="1"/>
  <c r="D25" i="1" s="1"/>
  <c r="D70" i="1"/>
  <c r="D69" i="1" s="1"/>
  <c r="G40" i="1"/>
  <c r="G122" i="1"/>
  <c r="C113" i="1"/>
  <c r="E23" i="1"/>
  <c r="C26" i="1"/>
  <c r="C25" i="1" s="1"/>
  <c r="C70" i="1"/>
  <c r="C69" i="1" s="1"/>
  <c r="D113" i="1"/>
  <c r="G85" i="1"/>
  <c r="F113" i="1"/>
  <c r="E130" i="1" l="1"/>
  <c r="E132" i="1" s="1"/>
  <c r="G26" i="1"/>
  <c r="G25" i="1" s="1"/>
  <c r="G70" i="1"/>
  <c r="G69" i="1" s="1"/>
  <c r="G113" i="1"/>
  <c r="C130" i="1"/>
  <c r="C132" i="1" s="1"/>
  <c r="D130" i="1"/>
  <c r="D132" i="1" s="1"/>
  <c r="F130" i="1"/>
  <c r="F132" i="1" s="1"/>
  <c r="G130" i="1" l="1"/>
  <c r="G132" i="1" s="1"/>
  <c r="G133" i="1" s="1"/>
</calcChain>
</file>

<file path=xl/sharedStrings.xml><?xml version="1.0" encoding="utf-8"?>
<sst xmlns="http://schemas.openxmlformats.org/spreadsheetml/2006/main" count="136" uniqueCount="104">
  <si>
    <t>C O N C E P T O</t>
  </si>
  <si>
    <t>TOTAL PRESUPUESTO INICIAL</t>
  </si>
  <si>
    <t>ADICIÓN - ACDO 004 DE 2024</t>
  </si>
  <si>
    <t>REDUCCIÓN - ACDO 003 DE 2024</t>
  </si>
  <si>
    <t>TOTAL PRESUPUESTO AJUSTADO</t>
  </si>
  <si>
    <t>INGRESOS OPERACIONALES</t>
  </si>
  <si>
    <t>Cuota de Fomento</t>
  </si>
  <si>
    <t>Intereses de Mora</t>
  </si>
  <si>
    <t>Superavit de Ejercicio Anteriores</t>
  </si>
  <si>
    <t>INGRESOS NO OPERACIONALES</t>
  </si>
  <si>
    <t>Ingresos Financieros</t>
  </si>
  <si>
    <t xml:space="preserve">OTROS INGRESOS </t>
  </si>
  <si>
    <t>Enajenacion de activos</t>
  </si>
  <si>
    <t>Venta de bienes y servicios</t>
  </si>
  <si>
    <t>Recursos del credito</t>
  </si>
  <si>
    <t>Donaciones y aportes</t>
  </si>
  <si>
    <t>Recuperaciones</t>
  </si>
  <si>
    <t>TOTAL PRESUPUESTO DE INGRESOS</t>
  </si>
  <si>
    <t>GASTOS DE FUNCIONAMIENTO</t>
  </si>
  <si>
    <t>GASTOS DE ADMINISTRACIÓN</t>
  </si>
  <si>
    <t>SERVICIOS PERSONALES (*)</t>
  </si>
  <si>
    <t>Sueldos</t>
  </si>
  <si>
    <t>Auxilio de transporte</t>
  </si>
  <si>
    <t>Vacaciones</t>
  </si>
  <si>
    <t>Prima legal</t>
  </si>
  <si>
    <t>Prima de vacaciones</t>
  </si>
  <si>
    <t>Cesantías</t>
  </si>
  <si>
    <t>Intereses sobre cesantías</t>
  </si>
  <si>
    <t>Indemnizaciones</t>
  </si>
  <si>
    <t>Seguro Social y/o Fondos Privados</t>
  </si>
  <si>
    <t>Cajas de Compensación</t>
  </si>
  <si>
    <t>Aportes ICBF</t>
  </si>
  <si>
    <t>SENA</t>
  </si>
  <si>
    <t>ADQUSICIÓN DE BIENES Y SERVICIOS</t>
  </si>
  <si>
    <t>Honorarios</t>
  </si>
  <si>
    <t>Dotación y suministro a trabajadores</t>
  </si>
  <si>
    <t>Salud ocupacional</t>
  </si>
  <si>
    <t>Servicios de aseo, vigilancia y seguridad</t>
  </si>
  <si>
    <t>Materiales y suministros</t>
  </si>
  <si>
    <t>Mantenimiento</t>
  </si>
  <si>
    <t>Reparaciones</t>
  </si>
  <si>
    <t>Servicios públicos</t>
  </si>
  <si>
    <t>Arrendamientos</t>
  </si>
  <si>
    <t>Viáticos y gastos de viaje</t>
  </si>
  <si>
    <t>Impresos, publicaciones, suscripciones y afiliaciones</t>
  </si>
  <si>
    <t>Fotocopias</t>
  </si>
  <si>
    <t>Comunicaciones y transporte</t>
  </si>
  <si>
    <t>Seguros</t>
  </si>
  <si>
    <t>Impuestos y gastos legales</t>
  </si>
  <si>
    <t>Comisiones y gastos bancarios</t>
  </si>
  <si>
    <t>Muebles, enseres y equipo de oficina</t>
  </si>
  <si>
    <t>Equipos de comunicación y computación</t>
  </si>
  <si>
    <t>Licenciamiento y software</t>
  </si>
  <si>
    <t>Gastos del máximo órgano de dirección</t>
  </si>
  <si>
    <t>Rodamiento</t>
  </si>
  <si>
    <t>Cuota de fiscalización y auditaje</t>
  </si>
  <si>
    <t>Implementación de la gestión documental</t>
  </si>
  <si>
    <t>Gestión de calidad</t>
  </si>
  <si>
    <t>Capacitación</t>
  </si>
  <si>
    <t>CONTRAPRESTACIÓN POR ADMINISTRACIÓN</t>
  </si>
  <si>
    <t>Contraprestación por Administración</t>
  </si>
  <si>
    <t>GASTOS DE INVERSIÓN</t>
  </si>
  <si>
    <t>GASTOS DE INVERSIÓN EJECUTADOS</t>
  </si>
  <si>
    <t>SERVICIOS PERSONALES</t>
  </si>
  <si>
    <t>Bonificación</t>
  </si>
  <si>
    <t>Servicios ocasionales</t>
  </si>
  <si>
    <t>Materiales y suministros (insumos agrícolas y pecuarios)</t>
  </si>
  <si>
    <t>Elementos de aseo, cafetería y papelería</t>
  </si>
  <si>
    <t>Difusión y publicidad</t>
  </si>
  <si>
    <t>Combustibles y lubricantes</t>
  </si>
  <si>
    <t>Materiales y equipo de laboratorio y campo</t>
  </si>
  <si>
    <t>Gastos de laboratorio</t>
  </si>
  <si>
    <t>Alquiler de maquinaria y equipo</t>
  </si>
  <si>
    <t xml:space="preserve">PROGRAMAS Y PROYECTOS </t>
  </si>
  <si>
    <t>Programa 1 - INVESTIGACIÓN</t>
  </si>
  <si>
    <t>Proyecto No 1 - Selección, conservación y evaluación de materiales de interés agronómico.</t>
  </si>
  <si>
    <t>Proyecto No 2 - Manejo sanitario integrado del cultivo del cacao.</t>
  </si>
  <si>
    <t>Proyecto No 3 - Bioeconomía y prácticas de agricultura sostenible.</t>
  </si>
  <si>
    <t>Proyecto No 4 - Calidad integral del cacao con énfasis en las propiedades fisicoquímicas y sensoriales.</t>
  </si>
  <si>
    <t>Proyecto No 5 - Prácticas agronómicas para el aumento de la producción de cacao.</t>
  </si>
  <si>
    <t>Proyecto No 6 - Construcción de estadísticas del sector cacaotero como herramienta para la sostenibilidad de la actividad productiva.</t>
  </si>
  <si>
    <t>Proyecto No 7 - Investigación social comunitaria para el desarrollo de una cacaocultura integral e incluyente.</t>
  </si>
  <si>
    <t>Programa 2 - TRANSFERENCIA DE TECNOLOGÍA</t>
  </si>
  <si>
    <t>Proyecto No 1 - Apoyo al productor para el manejo sanitario y mejoramiento de la tecnología del cacao.</t>
  </si>
  <si>
    <t>Proyecto No 2 - Capacitación nacional y producción de material de propagación.</t>
  </si>
  <si>
    <t>Proyecto No 3 - Mejoramiento continuo como estrategia de competitividad.</t>
  </si>
  <si>
    <t>Proyecto No 4 - Desarrollo sostenible de la cacaocultura colombiana.</t>
  </si>
  <si>
    <t>Programa 3 - APOYO A LA COMERCIALIZACIÓN</t>
  </si>
  <si>
    <t>Proyecto No 1 - Posicionamiento del cacao colombiano a nivel nacional e internacional.</t>
  </si>
  <si>
    <t>Proyecto No 2 - Consejo nacional cacaotero.</t>
  </si>
  <si>
    <t>TOTAL GASTOS DE FUNCIONAMIENTO, CUOTA ADMON E INVERSIÓN</t>
  </si>
  <si>
    <t>RESERVA PARA FUTUROS GASTOS DE FUNCIONAMIENTO  E INVERSIÓN</t>
  </si>
  <si>
    <t xml:space="preserve">TOTAL PRESUPUESTO </t>
  </si>
  <si>
    <t xml:space="preserve"> FORMATO</t>
  </si>
  <si>
    <t>PAGINA 1 DE 2</t>
  </si>
  <si>
    <t>PLAN DE INGRESOS, INVERSIONES Y GASTOS 2024</t>
  </si>
  <si>
    <t>VERSION : 01</t>
  </si>
  <si>
    <t>CODIGO: GF-FT-03</t>
  </si>
  <si>
    <t>VIGENTE DESDE 
22-03-2017</t>
  </si>
  <si>
    <t>Anexo No. 1</t>
  </si>
  <si>
    <t>Cifras en pesos</t>
  </si>
  <si>
    <t>ADICIÓN AL PRESUPUESTO DEL 2024</t>
  </si>
  <si>
    <t>ADICIÓN - ACDO 007 DE 2024</t>
  </si>
  <si>
    <t>PROYECTO DE ACUERDO No. 007-2024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</si>
</sst>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6" fillId="3" borderId="8" xfId="0" applyFont="1" applyFill="1" applyBorder="1" applyAlignment="1">
      <alignment horizontal="left" vertical="center" wrapText="1"/>
    </xf>
    <xf numFmtId="164" fontId="6" fillId="3" borderId="9" xfId="1" applyFont="1" applyFill="1" applyBorder="1" applyAlignment="1">
      <alignment vertical="center" wrapText="1"/>
    </xf>
    <xf numFmtId="164" fontId="6" fillId="3" borderId="10" xfId="1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164" fontId="7" fillId="0" borderId="9" xfId="1" applyFont="1" applyBorder="1" applyAlignment="1">
      <alignment horizontal="center" vertical="center" wrapText="1"/>
    </xf>
    <xf numFmtId="4" fontId="7" fillId="0" borderId="9" xfId="1" applyNumberFormat="1" applyFont="1" applyBorder="1" applyAlignment="1">
      <alignment vertical="center" wrapText="1"/>
    </xf>
    <xf numFmtId="164" fontId="6" fillId="2" borderId="10" xfId="1" applyFont="1" applyFill="1" applyBorder="1" applyAlignment="1">
      <alignment vertical="center" wrapText="1"/>
    </xf>
    <xf numFmtId="164" fontId="7" fillId="0" borderId="9" xfId="1" applyFont="1" applyBorder="1" applyAlignment="1">
      <alignment vertical="center" wrapText="1"/>
    </xf>
    <xf numFmtId="43" fontId="5" fillId="3" borderId="9" xfId="0" applyNumberFormat="1" applyFont="1" applyFill="1" applyBorder="1"/>
    <xf numFmtId="0" fontId="7" fillId="2" borderId="8" xfId="0" applyFont="1" applyFill="1" applyBorder="1" applyAlignment="1">
      <alignment horizontal="left" vertical="center" wrapText="1"/>
    </xf>
    <xf numFmtId="164" fontId="6" fillId="0" borderId="9" xfId="1" applyFont="1" applyBorder="1" applyAlignment="1">
      <alignment vertical="center" wrapText="1"/>
    </xf>
    <xf numFmtId="164" fontId="7" fillId="0" borderId="9" xfId="1" applyFont="1" applyBorder="1"/>
    <xf numFmtId="0" fontId="6" fillId="0" borderId="8" xfId="0" applyFont="1" applyBorder="1"/>
    <xf numFmtId="0" fontId="6" fillId="3" borderId="8" xfId="0" applyFont="1" applyFill="1" applyBorder="1"/>
    <xf numFmtId="164" fontId="6" fillId="3" borderId="9" xfId="1" applyFont="1" applyFill="1" applyBorder="1"/>
    <xf numFmtId="164" fontId="7" fillId="0" borderId="10" xfId="1" applyFont="1" applyBorder="1"/>
    <xf numFmtId="0" fontId="7" fillId="2" borderId="8" xfId="0" applyFont="1" applyFill="1" applyBorder="1"/>
    <xf numFmtId="43" fontId="0" fillId="0" borderId="0" xfId="0" applyNumberFormat="1"/>
    <xf numFmtId="164" fontId="7" fillId="0" borderId="9" xfId="1" applyFont="1" applyFill="1" applyBorder="1"/>
    <xf numFmtId="0" fontId="0" fillId="2" borderId="0" xfId="0" applyFill="1"/>
    <xf numFmtId="0" fontId="6" fillId="2" borderId="8" xfId="0" applyFont="1" applyFill="1" applyBorder="1"/>
    <xf numFmtId="0" fontId="6" fillId="3" borderId="8" xfId="0" applyFont="1" applyFill="1" applyBorder="1" applyAlignment="1">
      <alignment wrapText="1"/>
    </xf>
    <xf numFmtId="164" fontId="6" fillId="0" borderId="9" xfId="1" applyFont="1" applyBorder="1"/>
    <xf numFmtId="0" fontId="7" fillId="0" borderId="8" xfId="0" applyFont="1" applyBorder="1" applyAlignment="1">
      <alignment wrapText="1"/>
    </xf>
    <xf numFmtId="164" fontId="7" fillId="2" borderId="9" xfId="1" applyFont="1" applyFill="1" applyBorder="1"/>
    <xf numFmtId="164" fontId="7" fillId="2" borderId="10" xfId="1" applyFont="1" applyFill="1" applyBorder="1"/>
    <xf numFmtId="164" fontId="6" fillId="2" borderId="9" xfId="1" applyFont="1" applyFill="1" applyBorder="1"/>
    <xf numFmtId="43" fontId="2" fillId="3" borderId="9" xfId="0" applyNumberFormat="1" applyFont="1" applyFill="1" applyBorder="1"/>
    <xf numFmtId="0" fontId="6" fillId="3" borderId="11" xfId="0" applyFont="1" applyFill="1" applyBorder="1"/>
    <xf numFmtId="164" fontId="6" fillId="3" borderId="12" xfId="1" applyFont="1" applyFill="1" applyBorder="1"/>
    <xf numFmtId="164" fontId="7" fillId="2" borderId="10" xfId="1" applyFont="1" applyFill="1" applyBorder="1" applyAlignment="1">
      <alignment vertical="center" wrapText="1"/>
    </xf>
    <xf numFmtId="43" fontId="5" fillId="3" borderId="10" xfId="0" applyNumberFormat="1" applyFont="1" applyFill="1" applyBorder="1"/>
    <xf numFmtId="164" fontId="6" fillId="3" borderId="10" xfId="1" applyFont="1" applyFill="1" applyBorder="1"/>
    <xf numFmtId="164" fontId="6" fillId="0" borderId="10" xfId="1" applyFont="1" applyBorder="1"/>
    <xf numFmtId="164" fontId="6" fillId="2" borderId="10" xfId="1" applyFont="1" applyFill="1" applyBorder="1"/>
    <xf numFmtId="164" fontId="6" fillId="3" borderId="13" xfId="1" applyFont="1" applyFill="1" applyBorder="1"/>
    <xf numFmtId="3" fontId="6" fillId="2" borderId="7" xfId="0" applyNumberFormat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0" fontId="8" fillId="0" borderId="0" xfId="3" applyFont="1"/>
    <xf numFmtId="165" fontId="8" fillId="0" borderId="0" xfId="1" applyNumberFormat="1" applyFont="1"/>
    <xf numFmtId="3" fontId="9" fillId="0" borderId="3" xfId="3" applyNumberFormat="1" applyFont="1" applyBorder="1"/>
    <xf numFmtId="165" fontId="9" fillId="0" borderId="3" xfId="1" applyNumberFormat="1" applyFont="1" applyFill="1" applyBorder="1" applyAlignment="1"/>
    <xf numFmtId="3" fontId="8" fillId="0" borderId="4" xfId="3" applyNumberFormat="1" applyFont="1" applyBorder="1"/>
    <xf numFmtId="0" fontId="10" fillId="0" borderId="2" xfId="3" applyFont="1" applyBorder="1"/>
    <xf numFmtId="0" fontId="8" fillId="0" borderId="3" xfId="3" applyFont="1" applyBorder="1"/>
    <xf numFmtId="44" fontId="0" fillId="0" borderId="0" xfId="4" applyFont="1"/>
    <xf numFmtId="164" fontId="0" fillId="0" borderId="0" xfId="0" applyNumberFormat="1"/>
    <xf numFmtId="44" fontId="0" fillId="0" borderId="0" xfId="0" applyNumberFormat="1"/>
    <xf numFmtId="43" fontId="0" fillId="2" borderId="0" xfId="0" applyNumberFormat="1" applyFill="1"/>
    <xf numFmtId="9" fontId="0" fillId="0" borderId="0" xfId="5" applyFont="1"/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3" fontId="6" fillId="2" borderId="16" xfId="0" applyNumberFormat="1" applyFon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0" xfId="0" applyNumberFormat="1" applyFont="1" applyBorder="1" applyAlignment="1">
      <alignment horizontal="center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8" fontId="5" fillId="0" borderId="19" xfId="2" applyNumberFormat="1" applyFont="1" applyBorder="1" applyAlignment="1">
      <alignment horizontal="center"/>
    </xf>
    <xf numFmtId="38" fontId="5" fillId="0" borderId="0" xfId="2" applyNumberFormat="1" applyFont="1" applyAlignment="1">
      <alignment horizontal="center"/>
    </xf>
    <xf numFmtId="38" fontId="5" fillId="0" borderId="20" xfId="2" applyNumberFormat="1" applyFont="1" applyBorder="1" applyAlignment="1">
      <alignment horizontal="center"/>
    </xf>
  </cellXfs>
  <cellStyles count="6">
    <cellStyle name="Millares" xfId="1" builtinId="3"/>
    <cellStyle name="Moneda" xfId="4" builtinId="4"/>
    <cellStyle name="Normal" xfId="0" builtinId="0"/>
    <cellStyle name="Normal 2 2" xfId="2" xr:uid="{D4B314C9-C96E-43DB-A63F-7CFF733E97BA}"/>
    <cellStyle name="Normal 3 2 3" xfId="3" xr:uid="{593AD4DF-716D-44A9-A868-037E5B79E60D}"/>
    <cellStyle name="Porcentaje" xfId="5" builtinId="5"/>
  </cellStyles>
  <dxfs count="1"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608128</xdr:colOff>
      <xdr:row>1</xdr:row>
      <xdr:rowOff>52226</xdr:rowOff>
    </xdr:from>
    <xdr:to>
      <xdr:col>1</xdr:col>
      <xdr:colOff>2854325</xdr:colOff>
      <xdr:row>5</xdr:row>
      <xdr:rowOff>134160</xdr:rowOff>
    </xdr:to>
    <xdr:pic>
      <xdr:nvPicPr>
        <xdr:cNvPr id="3" name="Imagen 2" descr="C:\Users\mmerchan\Desktop\COORDPRESUPUESTO2017\VARIOS\LOGOS FNC\LOGO FONDO.jpg">
          <a:extLst>
            <a:ext uri="{FF2B5EF4-FFF2-40B4-BE49-F238E27FC236}">
              <a16:creationId xmlns:a16="http://schemas.microsoft.com/office/drawing/2014/main" id="{188541D7-B37C-4A95-9B68-63D5801D9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454" y="52226"/>
          <a:ext cx="2246197" cy="943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0F4B-6DB5-411E-B097-71AF205FF22B}">
  <sheetPr>
    <tabColor theme="0"/>
  </sheetPr>
  <dimension ref="B1:J133"/>
  <sheetViews>
    <sheetView showGridLines="0" tabSelected="1" zoomScaleNormal="100" workbookViewId="0">
      <selection activeCell="B12" sqref="B12"/>
    </sheetView>
  </sheetViews>
  <sheetFormatPr baseColWidth="10" defaultColWidth="11.42578125" defaultRowHeight="15" x14ac:dyDescent="0.25"/>
  <cols>
    <col min="1" max="1" width="1.5703125" customWidth="1"/>
    <col min="2" max="2" width="51.7109375" style="1" bestFit="1" customWidth="1"/>
    <col min="3" max="7" width="18.85546875" customWidth="1"/>
    <col min="8" max="8" width="17.7109375" bestFit="1" customWidth="1"/>
    <col min="9" max="9" width="18.42578125" bestFit="1" customWidth="1"/>
    <col min="10" max="10" width="17" bestFit="1" customWidth="1"/>
  </cols>
  <sheetData>
    <row r="1" spans="2:8" ht="6" customHeight="1" thickBot="1" x14ac:dyDescent="0.3"/>
    <row r="2" spans="2:8" s="40" customFormat="1" ht="17.45" customHeight="1" x14ac:dyDescent="0.25">
      <c r="B2" s="54"/>
      <c r="C2" s="63" t="s">
        <v>93</v>
      </c>
      <c r="D2" s="64"/>
      <c r="E2" s="64"/>
      <c r="F2" s="65"/>
      <c r="G2" s="38" t="s">
        <v>94</v>
      </c>
      <c r="H2" s="41"/>
    </row>
    <row r="3" spans="2:8" s="40" customFormat="1" ht="17.45" customHeight="1" x14ac:dyDescent="0.25">
      <c r="B3" s="55"/>
      <c r="C3" s="66" t="s">
        <v>95</v>
      </c>
      <c r="D3" s="67"/>
      <c r="E3" s="67"/>
      <c r="F3" s="68"/>
      <c r="G3" s="39" t="s">
        <v>96</v>
      </c>
      <c r="H3" s="41"/>
    </row>
    <row r="4" spans="2:8" s="40" customFormat="1" ht="17.45" customHeight="1" x14ac:dyDescent="0.25">
      <c r="B4" s="55"/>
      <c r="C4" s="69" t="s">
        <v>101</v>
      </c>
      <c r="D4" s="70"/>
      <c r="E4" s="70"/>
      <c r="F4" s="71"/>
      <c r="G4" s="39" t="s">
        <v>97</v>
      </c>
      <c r="H4" s="41"/>
    </row>
    <row r="5" spans="2:8" s="40" customFormat="1" ht="17.45" customHeight="1" x14ac:dyDescent="0.25">
      <c r="B5" s="55"/>
      <c r="C5" s="66" t="s">
        <v>103</v>
      </c>
      <c r="D5" s="67"/>
      <c r="E5" s="67"/>
      <c r="F5" s="68"/>
      <c r="G5" s="57" t="s">
        <v>98</v>
      </c>
      <c r="H5" s="41"/>
    </row>
    <row r="6" spans="2:8" s="40" customFormat="1" ht="16.5" x14ac:dyDescent="0.25">
      <c r="B6" s="56"/>
      <c r="C6" s="72" t="s">
        <v>99</v>
      </c>
      <c r="D6" s="73"/>
      <c r="E6" s="73"/>
      <c r="F6" s="74"/>
      <c r="G6" s="58"/>
      <c r="H6" s="41"/>
    </row>
    <row r="7" spans="2:8" s="40" customFormat="1" ht="17.25" thickBot="1" x14ac:dyDescent="0.3">
      <c r="B7" s="45" t="s">
        <v>100</v>
      </c>
      <c r="C7" s="42"/>
      <c r="D7" s="43"/>
      <c r="E7" s="43"/>
      <c r="F7" s="46"/>
      <c r="G7" s="44"/>
      <c r="H7" s="41"/>
    </row>
    <row r="8" spans="2:8" ht="21.75" customHeight="1" x14ac:dyDescent="0.25">
      <c r="B8" s="59" t="s">
        <v>0</v>
      </c>
      <c r="C8" s="61" t="s">
        <v>1</v>
      </c>
      <c r="D8" s="61" t="s">
        <v>3</v>
      </c>
      <c r="E8" s="61" t="s">
        <v>2</v>
      </c>
      <c r="F8" s="61" t="s">
        <v>102</v>
      </c>
      <c r="G8" s="52" t="s">
        <v>4</v>
      </c>
    </row>
    <row r="9" spans="2:8" ht="24.75" customHeight="1" x14ac:dyDescent="0.25">
      <c r="B9" s="60"/>
      <c r="C9" s="62"/>
      <c r="D9" s="62"/>
      <c r="E9" s="62"/>
      <c r="F9" s="62"/>
      <c r="G9" s="53"/>
    </row>
    <row r="10" spans="2:8" x14ac:dyDescent="0.25">
      <c r="B10" s="2" t="s">
        <v>5</v>
      </c>
      <c r="C10" s="3">
        <f>SUM(C11:C13)</f>
        <v>24442260816</v>
      </c>
      <c r="D10" s="3">
        <f>SUM(D11:D13)</f>
        <v>168143124</v>
      </c>
      <c r="E10" s="3">
        <f t="shared" ref="E10:G10" si="0">SUM(E11:E13)</f>
        <v>0</v>
      </c>
      <c r="F10" s="3">
        <f t="shared" si="0"/>
        <v>3180547189</v>
      </c>
      <c r="G10" s="4">
        <f t="shared" si="0"/>
        <v>27454664881</v>
      </c>
    </row>
    <row r="11" spans="2:8" x14ac:dyDescent="0.25">
      <c r="B11" s="5" t="s">
        <v>6</v>
      </c>
      <c r="C11" s="6">
        <v>21430687524</v>
      </c>
      <c r="D11" s="7"/>
      <c r="E11" s="7"/>
      <c r="F11" s="7">
        <v>3136329769</v>
      </c>
      <c r="G11" s="32">
        <f>C11-D11+E11+F11</f>
        <v>24567017293</v>
      </c>
    </row>
    <row r="12" spans="2:8" x14ac:dyDescent="0.25">
      <c r="B12" s="5" t="s">
        <v>7</v>
      </c>
      <c r="C12" s="6">
        <v>7200000</v>
      </c>
      <c r="D12" s="6"/>
      <c r="E12" s="6"/>
      <c r="F12" s="6">
        <v>44217420</v>
      </c>
      <c r="G12" s="32">
        <f t="shared" ref="G12:G13" si="1">C12-D12+E12+F12</f>
        <v>51417420</v>
      </c>
    </row>
    <row r="13" spans="2:8" x14ac:dyDescent="0.25">
      <c r="B13" s="5" t="s">
        <v>8</v>
      </c>
      <c r="C13" s="6">
        <v>3004373292</v>
      </c>
      <c r="D13" s="6">
        <v>168143124</v>
      </c>
      <c r="E13" s="6"/>
      <c r="F13" s="6"/>
      <c r="G13" s="32">
        <f t="shared" si="1"/>
        <v>2836230168</v>
      </c>
    </row>
    <row r="14" spans="2:8" x14ac:dyDescent="0.25">
      <c r="B14" s="2" t="s">
        <v>9</v>
      </c>
      <c r="C14" s="10">
        <f>C15</f>
        <v>80000000</v>
      </c>
      <c r="D14" s="10">
        <f>D15</f>
        <v>0</v>
      </c>
      <c r="E14" s="10">
        <f t="shared" ref="E14:G14" si="2">E15</f>
        <v>0</v>
      </c>
      <c r="F14" s="10">
        <f t="shared" si="2"/>
        <v>0</v>
      </c>
      <c r="G14" s="33">
        <f t="shared" si="2"/>
        <v>80000000</v>
      </c>
    </row>
    <row r="15" spans="2:8" x14ac:dyDescent="0.25">
      <c r="B15" s="11" t="s">
        <v>10</v>
      </c>
      <c r="C15" s="9">
        <v>80000000</v>
      </c>
      <c r="D15" s="9"/>
      <c r="E15" s="9"/>
      <c r="F15" s="9"/>
      <c r="G15" s="32">
        <f>C15-D15+E15+F15</f>
        <v>80000000</v>
      </c>
    </row>
    <row r="16" spans="2:8" ht="15" hidden="1" customHeight="1" x14ac:dyDescent="0.25">
      <c r="B16" s="2" t="s">
        <v>11</v>
      </c>
      <c r="C16" s="3"/>
      <c r="D16" s="3"/>
      <c r="E16" s="3"/>
      <c r="F16" s="3"/>
      <c r="G16" s="4"/>
    </row>
    <row r="17" spans="2:10" ht="15" hidden="1" customHeight="1" x14ac:dyDescent="0.25">
      <c r="B17" s="11" t="s">
        <v>12</v>
      </c>
      <c r="C17" s="12"/>
      <c r="D17" s="12"/>
      <c r="E17" s="12"/>
      <c r="F17" s="12"/>
      <c r="G17" s="8"/>
    </row>
    <row r="18" spans="2:10" ht="15" hidden="1" customHeight="1" x14ac:dyDescent="0.25">
      <c r="B18" s="11" t="s">
        <v>13</v>
      </c>
      <c r="C18" s="12"/>
      <c r="D18" s="9"/>
      <c r="E18" s="9"/>
      <c r="F18" s="9"/>
      <c r="G18" s="8"/>
    </row>
    <row r="19" spans="2:10" ht="15" hidden="1" customHeight="1" x14ac:dyDescent="0.25">
      <c r="B19" s="11" t="s">
        <v>14</v>
      </c>
      <c r="C19" s="12"/>
      <c r="D19" s="9"/>
      <c r="E19" s="9"/>
      <c r="F19" s="9"/>
      <c r="G19" s="8"/>
    </row>
    <row r="20" spans="2:10" ht="15" hidden="1" customHeight="1" x14ac:dyDescent="0.25">
      <c r="B20" s="11" t="s">
        <v>15</v>
      </c>
      <c r="C20" s="12"/>
      <c r="D20" s="9"/>
      <c r="E20" s="9"/>
      <c r="F20" s="9"/>
      <c r="G20" s="8"/>
    </row>
    <row r="21" spans="2:10" ht="15" hidden="1" customHeight="1" x14ac:dyDescent="0.25">
      <c r="B21" s="11" t="s">
        <v>16</v>
      </c>
      <c r="C21" s="12"/>
      <c r="D21" s="13"/>
      <c r="E21" s="13"/>
      <c r="F21" s="13"/>
      <c r="G21" s="8"/>
    </row>
    <row r="22" spans="2:10" ht="15" hidden="1" customHeight="1" x14ac:dyDescent="0.25">
      <c r="B22" s="14"/>
      <c r="C22" s="13"/>
      <c r="D22" s="13"/>
      <c r="E22" s="13"/>
      <c r="F22" s="13"/>
      <c r="G22" s="8"/>
    </row>
    <row r="23" spans="2:10" x14ac:dyDescent="0.25">
      <c r="B23" s="15" t="s">
        <v>17</v>
      </c>
      <c r="C23" s="16">
        <f>C10+C14+C16</f>
        <v>24522260816</v>
      </c>
      <c r="D23" s="16">
        <f>D10+D14+D16</f>
        <v>168143124</v>
      </c>
      <c r="E23" s="16">
        <f t="shared" ref="E23:G23" si="3">E10+E14+E16</f>
        <v>0</v>
      </c>
      <c r="F23" s="16">
        <f t="shared" si="3"/>
        <v>3180547189</v>
      </c>
      <c r="G23" s="34">
        <f t="shared" si="3"/>
        <v>27534664881</v>
      </c>
    </row>
    <row r="24" spans="2:10" x14ac:dyDescent="0.25">
      <c r="B24" s="14"/>
      <c r="C24" s="13"/>
      <c r="D24" s="13"/>
      <c r="E24" s="13"/>
      <c r="F24" s="13"/>
      <c r="G24" s="17"/>
    </row>
    <row r="25" spans="2:10" x14ac:dyDescent="0.25">
      <c r="B25" s="15" t="s">
        <v>18</v>
      </c>
      <c r="C25" s="16">
        <f>C26+C66</f>
        <v>4790104452.3999996</v>
      </c>
      <c r="D25" s="16">
        <f>D26+D66</f>
        <v>0</v>
      </c>
      <c r="E25" s="16">
        <f t="shared" ref="E25:G25" si="4">E26+E66</f>
        <v>4340900.0000000345</v>
      </c>
      <c r="F25" s="16">
        <f t="shared" si="4"/>
        <v>944986276.99999988</v>
      </c>
      <c r="G25" s="34">
        <f t="shared" si="4"/>
        <v>5739431629.3999996</v>
      </c>
    </row>
    <row r="26" spans="2:10" x14ac:dyDescent="0.25">
      <c r="B26" s="15" t="s">
        <v>19</v>
      </c>
      <c r="C26" s="16">
        <f>C27+C40</f>
        <v>2647035700</v>
      </c>
      <c r="D26" s="16">
        <f>D27+D40</f>
        <v>0</v>
      </c>
      <c r="E26" s="16">
        <f t="shared" ref="E26:G26" si="5">E27+E40</f>
        <v>4340900.0000000345</v>
      </c>
      <c r="F26" s="16">
        <f t="shared" si="5"/>
        <v>631353299.99999988</v>
      </c>
      <c r="G26" s="34">
        <f t="shared" si="5"/>
        <v>3282729900</v>
      </c>
    </row>
    <row r="27" spans="2:10" x14ac:dyDescent="0.25">
      <c r="B27" s="15" t="s">
        <v>20</v>
      </c>
      <c r="C27" s="3">
        <f t="shared" ref="C27:G27" si="6">SUM(C28:C39)</f>
        <v>1542218900</v>
      </c>
      <c r="D27" s="3">
        <f>SUM(D28:D39)</f>
        <v>0</v>
      </c>
      <c r="E27" s="3">
        <f t="shared" si="6"/>
        <v>3372100.0000000643</v>
      </c>
      <c r="F27" s="3">
        <f t="shared" si="6"/>
        <v>99360699.999999881</v>
      </c>
      <c r="G27" s="4">
        <f t="shared" si="6"/>
        <v>1644951700</v>
      </c>
      <c r="I27" s="48"/>
    </row>
    <row r="28" spans="2:10" x14ac:dyDescent="0.25">
      <c r="B28" s="18" t="s">
        <v>21</v>
      </c>
      <c r="C28" s="9">
        <v>944442600</v>
      </c>
      <c r="D28" s="13"/>
      <c r="E28" s="13">
        <v>1731400.0000000645</v>
      </c>
      <c r="F28" s="13">
        <v>59838099.999999881</v>
      </c>
      <c r="G28" s="17">
        <f t="shared" ref="G28:G39" si="7">C28-D28+E28+F28</f>
        <v>1006012100</v>
      </c>
      <c r="H28" s="19"/>
      <c r="I28" s="19"/>
      <c r="J28" s="19"/>
    </row>
    <row r="29" spans="2:10" x14ac:dyDescent="0.25">
      <c r="B29" s="18" t="s">
        <v>22</v>
      </c>
      <c r="C29" s="9">
        <v>11136000</v>
      </c>
      <c r="D29" s="13"/>
      <c r="E29" s="13">
        <v>528000</v>
      </c>
      <c r="F29" s="13">
        <v>2430000</v>
      </c>
      <c r="G29" s="17">
        <f t="shared" si="7"/>
        <v>14094000</v>
      </c>
      <c r="H29" s="19"/>
      <c r="I29" s="19"/>
    </row>
    <row r="30" spans="2:10" x14ac:dyDescent="0.25">
      <c r="B30" s="18" t="s">
        <v>23</v>
      </c>
      <c r="C30" s="9">
        <v>41097000</v>
      </c>
      <c r="D30" s="13"/>
      <c r="E30" s="13">
        <v>41000</v>
      </c>
      <c r="F30" s="13">
        <v>2601900</v>
      </c>
      <c r="G30" s="17">
        <f t="shared" si="7"/>
        <v>43739900</v>
      </c>
      <c r="H30" s="19"/>
    </row>
    <row r="31" spans="2:10" x14ac:dyDescent="0.25">
      <c r="B31" s="18" t="s">
        <v>24</v>
      </c>
      <c r="C31" s="9">
        <v>83056500</v>
      </c>
      <c r="D31" s="13"/>
      <c r="E31" s="13">
        <v>191500</v>
      </c>
      <c r="F31" s="13">
        <v>5405900</v>
      </c>
      <c r="G31" s="17">
        <f t="shared" si="7"/>
        <v>88653900</v>
      </c>
      <c r="H31" s="19"/>
    </row>
    <row r="32" spans="2:10" x14ac:dyDescent="0.25">
      <c r="B32" s="18" t="s">
        <v>25</v>
      </c>
      <c r="C32" s="9">
        <v>68441100</v>
      </c>
      <c r="D32" s="13"/>
      <c r="E32" s="13">
        <v>123200</v>
      </c>
      <c r="F32" s="13">
        <v>4336400</v>
      </c>
      <c r="G32" s="17">
        <f t="shared" si="7"/>
        <v>72900700</v>
      </c>
      <c r="H32" s="19"/>
    </row>
    <row r="33" spans="2:8" x14ac:dyDescent="0.25">
      <c r="B33" s="18" t="s">
        <v>26</v>
      </c>
      <c r="C33" s="9">
        <v>83056700</v>
      </c>
      <c r="D33" s="13"/>
      <c r="E33" s="13">
        <v>191300</v>
      </c>
      <c r="F33" s="13">
        <v>5405900</v>
      </c>
      <c r="G33" s="17">
        <f t="shared" si="7"/>
        <v>88653900</v>
      </c>
      <c r="H33" s="19"/>
    </row>
    <row r="34" spans="2:8" x14ac:dyDescent="0.25">
      <c r="B34" s="18" t="s">
        <v>27</v>
      </c>
      <c r="C34" s="9">
        <v>9966600</v>
      </c>
      <c r="D34" s="13"/>
      <c r="E34" s="13">
        <v>23000</v>
      </c>
      <c r="F34" s="13">
        <v>270600</v>
      </c>
      <c r="G34" s="17">
        <f t="shared" si="7"/>
        <v>10260200</v>
      </c>
      <c r="H34" s="19"/>
    </row>
    <row r="35" spans="2:8" x14ac:dyDescent="0.25">
      <c r="B35" s="18" t="s">
        <v>28</v>
      </c>
      <c r="C35" s="9"/>
      <c r="D35" s="13"/>
      <c r="E35" s="13"/>
      <c r="F35" s="13"/>
      <c r="G35" s="17">
        <f t="shared" si="7"/>
        <v>0</v>
      </c>
    </row>
    <row r="36" spans="2:8" x14ac:dyDescent="0.25">
      <c r="B36" s="18" t="s">
        <v>29</v>
      </c>
      <c r="C36" s="9">
        <v>212324300</v>
      </c>
      <c r="D36" s="13"/>
      <c r="E36" s="13">
        <v>382500</v>
      </c>
      <c r="F36" s="13">
        <v>13452100</v>
      </c>
      <c r="G36" s="17">
        <f t="shared" si="7"/>
        <v>226158900</v>
      </c>
      <c r="H36" s="19"/>
    </row>
    <row r="37" spans="2:8" x14ac:dyDescent="0.25">
      <c r="B37" s="18" t="s">
        <v>30</v>
      </c>
      <c r="C37" s="9">
        <v>39421500</v>
      </c>
      <c r="D37" s="13"/>
      <c r="E37" s="13">
        <v>71200</v>
      </c>
      <c r="F37" s="13">
        <v>2497600</v>
      </c>
      <c r="G37" s="17">
        <f t="shared" si="7"/>
        <v>41990300</v>
      </c>
      <c r="H37" s="19"/>
    </row>
    <row r="38" spans="2:8" x14ac:dyDescent="0.25">
      <c r="B38" s="18" t="s">
        <v>31</v>
      </c>
      <c r="C38" s="9">
        <v>29565800</v>
      </c>
      <c r="D38" s="13"/>
      <c r="E38" s="13">
        <v>53400</v>
      </c>
      <c r="F38" s="13">
        <v>1873400</v>
      </c>
      <c r="G38" s="17">
        <f t="shared" si="7"/>
        <v>31492600</v>
      </c>
      <c r="H38" s="19"/>
    </row>
    <row r="39" spans="2:8" x14ac:dyDescent="0.25">
      <c r="B39" s="18" t="s">
        <v>32</v>
      </c>
      <c r="C39" s="9">
        <v>19710800</v>
      </c>
      <c r="D39" s="13"/>
      <c r="E39" s="13">
        <v>35600</v>
      </c>
      <c r="F39" s="13">
        <v>1248800</v>
      </c>
      <c r="G39" s="17">
        <f t="shared" si="7"/>
        <v>20995200</v>
      </c>
      <c r="H39" s="19"/>
    </row>
    <row r="40" spans="2:8" x14ac:dyDescent="0.25">
      <c r="B40" s="15" t="s">
        <v>33</v>
      </c>
      <c r="C40" s="16">
        <f t="shared" ref="C40:G40" si="8">SUM(C41:C65)</f>
        <v>1104816800</v>
      </c>
      <c r="D40" s="16">
        <f>SUM(D41:D65)</f>
        <v>0</v>
      </c>
      <c r="E40" s="16">
        <f t="shared" si="8"/>
        <v>968799.9999999702</v>
      </c>
      <c r="F40" s="16">
        <f t="shared" si="8"/>
        <v>531992600</v>
      </c>
      <c r="G40" s="34">
        <f t="shared" si="8"/>
        <v>1637778200</v>
      </c>
    </row>
    <row r="41" spans="2:8" x14ac:dyDescent="0.25">
      <c r="B41" s="18" t="s">
        <v>34</v>
      </c>
      <c r="C41" s="9">
        <v>213720000</v>
      </c>
      <c r="D41" s="13"/>
      <c r="E41" s="13">
        <v>552000</v>
      </c>
      <c r="F41" s="13"/>
      <c r="G41" s="17">
        <f t="shared" ref="G41:G65" si="9">C41-D41+E41+F41</f>
        <v>214272000</v>
      </c>
    </row>
    <row r="42" spans="2:8" x14ac:dyDescent="0.25">
      <c r="B42" s="18" t="s">
        <v>35</v>
      </c>
      <c r="C42" s="9">
        <v>4629600</v>
      </c>
      <c r="D42" s="13"/>
      <c r="E42" s="13"/>
      <c r="F42" s="13">
        <v>900000</v>
      </c>
      <c r="G42" s="17">
        <f t="shared" si="9"/>
        <v>5529600</v>
      </c>
      <c r="H42" s="19"/>
    </row>
    <row r="43" spans="2:8" x14ac:dyDescent="0.25">
      <c r="B43" s="18" t="s">
        <v>36</v>
      </c>
      <c r="C43" s="9">
        <v>66500000</v>
      </c>
      <c r="D43" s="13"/>
      <c r="E43" s="13"/>
      <c r="F43" s="13"/>
      <c r="G43" s="17">
        <f t="shared" si="9"/>
        <v>66500000</v>
      </c>
    </row>
    <row r="44" spans="2:8" x14ac:dyDescent="0.25">
      <c r="B44" s="18" t="s">
        <v>37</v>
      </c>
      <c r="C44" s="9"/>
      <c r="D44" s="13"/>
      <c r="E44" s="13"/>
      <c r="F44" s="13"/>
      <c r="G44" s="17">
        <f t="shared" si="9"/>
        <v>0</v>
      </c>
    </row>
    <row r="45" spans="2:8" x14ac:dyDescent="0.25">
      <c r="B45" s="18" t="s">
        <v>38</v>
      </c>
      <c r="C45" s="9">
        <v>63610000</v>
      </c>
      <c r="D45" s="13"/>
      <c r="E45" s="13"/>
      <c r="F45" s="13"/>
      <c r="G45" s="17">
        <f t="shared" si="9"/>
        <v>63610000</v>
      </c>
    </row>
    <row r="46" spans="2:8" x14ac:dyDescent="0.25">
      <c r="B46" s="18" t="s">
        <v>39</v>
      </c>
      <c r="C46" s="9">
        <v>18700000</v>
      </c>
      <c r="D46" s="13"/>
      <c r="E46" s="13"/>
      <c r="F46" s="13"/>
      <c r="G46" s="17">
        <f t="shared" si="9"/>
        <v>18700000</v>
      </c>
    </row>
    <row r="47" spans="2:8" x14ac:dyDescent="0.25">
      <c r="B47" s="18" t="s">
        <v>40</v>
      </c>
      <c r="C47" s="9"/>
      <c r="D47" s="13"/>
      <c r="E47" s="13"/>
      <c r="F47" s="13"/>
      <c r="G47" s="17">
        <f t="shared" si="9"/>
        <v>0</v>
      </c>
    </row>
    <row r="48" spans="2:8" x14ac:dyDescent="0.25">
      <c r="B48" s="18" t="s">
        <v>41</v>
      </c>
      <c r="C48" s="9">
        <v>9000000</v>
      </c>
      <c r="D48" s="13"/>
      <c r="E48" s="13"/>
      <c r="F48" s="13"/>
      <c r="G48" s="17">
        <f t="shared" si="9"/>
        <v>9000000</v>
      </c>
    </row>
    <row r="49" spans="2:10" x14ac:dyDescent="0.25">
      <c r="B49" s="18" t="s">
        <v>42</v>
      </c>
      <c r="C49" s="9">
        <v>153951600.00000003</v>
      </c>
      <c r="D49" s="13"/>
      <c r="E49" s="13">
        <v>395999.9999999702</v>
      </c>
      <c r="F49" s="13"/>
      <c r="G49" s="17">
        <f t="shared" si="9"/>
        <v>154347600</v>
      </c>
    </row>
    <row r="50" spans="2:10" x14ac:dyDescent="0.25">
      <c r="B50" s="18" t="s">
        <v>43</v>
      </c>
      <c r="C50" s="9">
        <v>105004000</v>
      </c>
      <c r="D50" s="13"/>
      <c r="E50" s="13"/>
      <c r="F50" s="13"/>
      <c r="G50" s="17">
        <f t="shared" si="9"/>
        <v>105004000</v>
      </c>
    </row>
    <row r="51" spans="2:10" x14ac:dyDescent="0.25">
      <c r="B51" s="18" t="s">
        <v>44</v>
      </c>
      <c r="C51" s="9">
        <v>1150000</v>
      </c>
      <c r="D51" s="13"/>
      <c r="E51" s="13"/>
      <c r="F51" s="13"/>
      <c r="G51" s="17">
        <f t="shared" si="9"/>
        <v>1150000</v>
      </c>
    </row>
    <row r="52" spans="2:10" x14ac:dyDescent="0.25">
      <c r="B52" s="18" t="s">
        <v>45</v>
      </c>
      <c r="C52" s="9"/>
      <c r="D52" s="13"/>
      <c r="E52" s="13"/>
      <c r="F52" s="13"/>
      <c r="G52" s="17">
        <f t="shared" si="9"/>
        <v>0</v>
      </c>
    </row>
    <row r="53" spans="2:10" x14ac:dyDescent="0.25">
      <c r="B53" s="18" t="s">
        <v>46</v>
      </c>
      <c r="C53" s="9">
        <v>2400000</v>
      </c>
      <c r="D53" s="13"/>
      <c r="E53" s="13"/>
      <c r="F53" s="13"/>
      <c r="G53" s="17">
        <f t="shared" si="9"/>
        <v>2400000</v>
      </c>
    </row>
    <row r="54" spans="2:10" x14ac:dyDescent="0.25">
      <c r="B54" s="18" t="s">
        <v>47</v>
      </c>
      <c r="C54" s="9">
        <v>5000000</v>
      </c>
      <c r="D54" s="13"/>
      <c r="E54" s="13"/>
      <c r="F54" s="13"/>
      <c r="G54" s="17">
        <f t="shared" si="9"/>
        <v>5000000</v>
      </c>
    </row>
    <row r="55" spans="2:10" x14ac:dyDescent="0.25">
      <c r="B55" s="18" t="s">
        <v>48</v>
      </c>
      <c r="C55" s="9">
        <v>41000000</v>
      </c>
      <c r="D55" s="13"/>
      <c r="E55" s="13"/>
      <c r="F55" s="13"/>
      <c r="G55" s="17">
        <f t="shared" si="9"/>
        <v>41000000</v>
      </c>
    </row>
    <row r="56" spans="2:10" x14ac:dyDescent="0.25">
      <c r="B56" s="18" t="s">
        <v>49</v>
      </c>
      <c r="C56" s="9">
        <v>9000000</v>
      </c>
      <c r="D56" s="13"/>
      <c r="E56" s="13"/>
      <c r="F56" s="13"/>
      <c r="G56" s="17">
        <f t="shared" si="9"/>
        <v>9000000</v>
      </c>
    </row>
    <row r="57" spans="2:10" x14ac:dyDescent="0.25">
      <c r="B57" s="18" t="s">
        <v>50</v>
      </c>
      <c r="C57" s="9">
        <v>25560000</v>
      </c>
      <c r="D57" s="13"/>
      <c r="E57" s="13"/>
      <c r="F57" s="20">
        <f>1500000*4</f>
        <v>6000000</v>
      </c>
      <c r="G57" s="17">
        <f t="shared" si="9"/>
        <v>31560000</v>
      </c>
    </row>
    <row r="58" spans="2:10" x14ac:dyDescent="0.25">
      <c r="B58" s="18" t="s">
        <v>51</v>
      </c>
      <c r="C58" s="9"/>
      <c r="D58" s="13"/>
      <c r="E58" s="13"/>
      <c r="F58" s="13">
        <f>6000000*4</f>
        <v>24000000</v>
      </c>
      <c r="G58" s="17">
        <f t="shared" si="9"/>
        <v>24000000</v>
      </c>
    </row>
    <row r="59" spans="2:10" x14ac:dyDescent="0.25">
      <c r="B59" s="18" t="s">
        <v>52</v>
      </c>
      <c r="C59" s="9">
        <v>288940000</v>
      </c>
      <c r="D59" s="13"/>
      <c r="E59" s="13"/>
      <c r="F59" s="13">
        <f>(610000*4)+498000000</f>
        <v>500440000</v>
      </c>
      <c r="G59" s="17">
        <f t="shared" si="9"/>
        <v>789380000</v>
      </c>
      <c r="H59" s="47"/>
      <c r="J59" s="49"/>
    </row>
    <row r="60" spans="2:10" x14ac:dyDescent="0.25">
      <c r="B60" s="18" t="s">
        <v>53</v>
      </c>
      <c r="C60" s="9">
        <v>36000000</v>
      </c>
      <c r="D60" s="13"/>
      <c r="E60" s="13"/>
      <c r="F60" s="13"/>
      <c r="G60" s="17">
        <f t="shared" si="9"/>
        <v>36000000</v>
      </c>
      <c r="H60" s="49"/>
      <c r="J60" s="49"/>
    </row>
    <row r="61" spans="2:10" x14ac:dyDescent="0.25">
      <c r="B61" s="18" t="s">
        <v>54</v>
      </c>
      <c r="C61" s="9">
        <v>7651600</v>
      </c>
      <c r="D61" s="13"/>
      <c r="E61" s="13">
        <v>20800</v>
      </c>
      <c r="F61" s="13">
        <v>652600</v>
      </c>
      <c r="G61" s="17">
        <f t="shared" si="9"/>
        <v>8325000</v>
      </c>
      <c r="H61" s="19"/>
      <c r="J61" s="49"/>
    </row>
    <row r="62" spans="2:10" x14ac:dyDescent="0.25">
      <c r="B62" s="18" t="s">
        <v>55</v>
      </c>
      <c r="C62" s="9">
        <v>45000000</v>
      </c>
      <c r="D62" s="13"/>
      <c r="E62" s="13"/>
      <c r="F62" s="13"/>
      <c r="G62" s="17">
        <f t="shared" si="9"/>
        <v>45000000</v>
      </c>
    </row>
    <row r="63" spans="2:10" x14ac:dyDescent="0.25">
      <c r="B63" s="18" t="s">
        <v>56</v>
      </c>
      <c r="C63" s="9"/>
      <c r="D63" s="13"/>
      <c r="E63" s="13"/>
      <c r="F63" s="13"/>
      <c r="G63" s="17">
        <f t="shared" si="9"/>
        <v>0</v>
      </c>
      <c r="J63" s="49"/>
    </row>
    <row r="64" spans="2:10" x14ac:dyDescent="0.25">
      <c r="B64" s="18" t="s">
        <v>57</v>
      </c>
      <c r="C64" s="9"/>
      <c r="D64" s="13"/>
      <c r="E64" s="13"/>
      <c r="F64" s="13"/>
      <c r="G64" s="17">
        <f t="shared" si="9"/>
        <v>0</v>
      </c>
      <c r="J64" s="19"/>
    </row>
    <row r="65" spans="2:10" x14ac:dyDescent="0.25">
      <c r="B65" s="18" t="s">
        <v>58</v>
      </c>
      <c r="C65" s="9">
        <v>8000000</v>
      </c>
      <c r="D65" s="13"/>
      <c r="E65" s="13"/>
      <c r="F65" s="13"/>
      <c r="G65" s="17">
        <f t="shared" si="9"/>
        <v>8000000</v>
      </c>
      <c r="J65" s="19"/>
    </row>
    <row r="66" spans="2:10" s="21" customFormat="1" x14ac:dyDescent="0.25">
      <c r="B66" s="15" t="s">
        <v>59</v>
      </c>
      <c r="C66" s="16">
        <f>C67</f>
        <v>2143068752.4000001</v>
      </c>
      <c r="D66" s="16">
        <f>D67</f>
        <v>0</v>
      </c>
      <c r="E66" s="16">
        <f t="shared" ref="E66:G66" si="10">E67</f>
        <v>0</v>
      </c>
      <c r="F66" s="16">
        <f t="shared" si="10"/>
        <v>313632977</v>
      </c>
      <c r="G66" s="34">
        <f t="shared" si="10"/>
        <v>2456701729.4000001</v>
      </c>
      <c r="J66" s="50"/>
    </row>
    <row r="67" spans="2:10" x14ac:dyDescent="0.25">
      <c r="B67" s="18" t="s">
        <v>60</v>
      </c>
      <c r="C67" s="9">
        <v>2143068752.4000001</v>
      </c>
      <c r="D67" s="13"/>
      <c r="E67" s="13"/>
      <c r="F67" s="13">
        <f>ROUND(F11*10%,0)</f>
        <v>313632977</v>
      </c>
      <c r="G67" s="17">
        <f>C67-D67+E67+F67</f>
        <v>2456701729.4000001</v>
      </c>
    </row>
    <row r="68" spans="2:10" x14ac:dyDescent="0.25">
      <c r="B68" s="22"/>
      <c r="C68" s="13"/>
      <c r="D68" s="13"/>
      <c r="E68" s="13"/>
      <c r="F68" s="13"/>
      <c r="G68" s="17"/>
      <c r="J68" s="19"/>
    </row>
    <row r="69" spans="2:10" x14ac:dyDescent="0.25">
      <c r="B69" s="15" t="s">
        <v>61</v>
      </c>
      <c r="C69" s="16">
        <f>C70</f>
        <v>16646759710</v>
      </c>
      <c r="D69" s="16">
        <f>D70</f>
        <v>0</v>
      </c>
      <c r="E69" s="16">
        <f t="shared" ref="E69:G69" si="11">E70</f>
        <v>115262736</v>
      </c>
      <c r="F69" s="16">
        <f t="shared" si="11"/>
        <v>1909036400.000001</v>
      </c>
      <c r="G69" s="34">
        <f t="shared" si="11"/>
        <v>18671058846</v>
      </c>
    </row>
    <row r="70" spans="2:10" x14ac:dyDescent="0.25">
      <c r="B70" s="23" t="s">
        <v>62</v>
      </c>
      <c r="C70" s="16">
        <f>C71+C85</f>
        <v>16646759710</v>
      </c>
      <c r="D70" s="16">
        <f>D71+D85</f>
        <v>0</v>
      </c>
      <c r="E70" s="16">
        <f t="shared" ref="E70:G70" si="12">E71+E85</f>
        <v>115262736</v>
      </c>
      <c r="F70" s="16">
        <f t="shared" si="12"/>
        <v>1909036400.000001</v>
      </c>
      <c r="G70" s="34">
        <f t="shared" si="12"/>
        <v>18671058846</v>
      </c>
    </row>
    <row r="71" spans="2:10" x14ac:dyDescent="0.25">
      <c r="B71" s="15" t="s">
        <v>63</v>
      </c>
      <c r="C71" s="16">
        <f>SUM(C72:C84)</f>
        <v>10525243500</v>
      </c>
      <c r="D71" s="16">
        <f>SUM(D72:D84)</f>
        <v>0</v>
      </c>
      <c r="E71" s="16">
        <f t="shared" ref="E71:G71" si="13">SUM(E72:E84)</f>
        <v>97454700</v>
      </c>
      <c r="F71" s="16">
        <f t="shared" si="13"/>
        <v>141557800.00000107</v>
      </c>
      <c r="G71" s="34">
        <f t="shared" si="13"/>
        <v>10764256000</v>
      </c>
      <c r="I71" s="48"/>
    </row>
    <row r="72" spans="2:10" x14ac:dyDescent="0.25">
      <c r="B72" s="18" t="s">
        <v>21</v>
      </c>
      <c r="C72" s="9">
        <v>6312228000</v>
      </c>
      <c r="D72" s="13"/>
      <c r="E72" s="13">
        <v>48518800</v>
      </c>
      <c r="F72" s="13">
        <v>87763900.000001073</v>
      </c>
      <c r="G72" s="17">
        <f t="shared" ref="G72:G84" si="14">C72-D72+E72+F72</f>
        <v>6448510700.000001</v>
      </c>
      <c r="H72" s="19"/>
      <c r="I72" s="19"/>
    </row>
    <row r="73" spans="2:10" x14ac:dyDescent="0.25">
      <c r="B73" s="18" t="s">
        <v>22</v>
      </c>
      <c r="C73" s="9">
        <v>311808000</v>
      </c>
      <c r="D73" s="13"/>
      <c r="E73" s="13">
        <v>14946000</v>
      </c>
      <c r="F73" s="13"/>
      <c r="G73" s="17">
        <f t="shared" si="14"/>
        <v>326754000</v>
      </c>
      <c r="H73" s="19"/>
      <c r="I73" s="19"/>
    </row>
    <row r="74" spans="2:10" x14ac:dyDescent="0.25">
      <c r="B74" s="18" t="s">
        <v>23</v>
      </c>
      <c r="C74" s="9">
        <v>272612400</v>
      </c>
      <c r="D74" s="13"/>
      <c r="E74" s="13">
        <v>2155700</v>
      </c>
      <c r="F74" s="13">
        <v>3816100</v>
      </c>
      <c r="G74" s="17">
        <f t="shared" si="14"/>
        <v>278584200</v>
      </c>
      <c r="H74" s="19"/>
      <c r="I74" s="19"/>
    </row>
    <row r="75" spans="2:10" x14ac:dyDescent="0.25">
      <c r="B75" s="18" t="s">
        <v>24</v>
      </c>
      <c r="C75" s="9">
        <v>557191600</v>
      </c>
      <c r="D75" s="13"/>
      <c r="E75" s="13">
        <v>5802800</v>
      </c>
      <c r="F75" s="13">
        <v>7631800</v>
      </c>
      <c r="G75" s="17">
        <f t="shared" si="14"/>
        <v>570626200</v>
      </c>
      <c r="H75" s="19"/>
      <c r="I75" s="19"/>
    </row>
    <row r="76" spans="2:10" x14ac:dyDescent="0.25">
      <c r="B76" s="18" t="s">
        <v>25</v>
      </c>
      <c r="C76" s="9">
        <v>442378700</v>
      </c>
      <c r="D76" s="13"/>
      <c r="E76" s="13">
        <v>2579900</v>
      </c>
      <c r="F76" s="13">
        <v>6360100</v>
      </c>
      <c r="G76" s="17">
        <f t="shared" si="14"/>
        <v>451318700</v>
      </c>
      <c r="H76" s="19"/>
      <c r="I76" s="19"/>
    </row>
    <row r="77" spans="2:10" x14ac:dyDescent="0.25">
      <c r="B77" s="18" t="s">
        <v>26</v>
      </c>
      <c r="C77" s="9">
        <v>564391000</v>
      </c>
      <c r="D77" s="13"/>
      <c r="E77" s="13">
        <v>6832000</v>
      </c>
      <c r="F77" s="13">
        <v>7631800</v>
      </c>
      <c r="G77" s="17">
        <f t="shared" si="14"/>
        <v>578854800</v>
      </c>
      <c r="H77" s="19"/>
      <c r="I77" s="19"/>
    </row>
    <row r="78" spans="2:10" x14ac:dyDescent="0.25">
      <c r="B78" s="18" t="s">
        <v>27</v>
      </c>
      <c r="C78" s="9">
        <v>67334100</v>
      </c>
      <c r="D78" s="13"/>
      <c r="E78" s="13">
        <v>815100</v>
      </c>
      <c r="F78" s="13">
        <v>381800</v>
      </c>
      <c r="G78" s="17">
        <f t="shared" si="14"/>
        <v>68531000</v>
      </c>
      <c r="H78" s="19"/>
      <c r="I78" s="19"/>
    </row>
    <row r="79" spans="2:10" x14ac:dyDescent="0.25">
      <c r="B79" s="18" t="s">
        <v>64</v>
      </c>
      <c r="C79" s="9">
        <v>2355400</v>
      </c>
      <c r="D79" s="13"/>
      <c r="E79" s="13">
        <v>578800</v>
      </c>
      <c r="F79" s="13"/>
      <c r="G79" s="17">
        <f t="shared" si="14"/>
        <v>2934200</v>
      </c>
      <c r="I79" s="19"/>
    </row>
    <row r="80" spans="2:10" x14ac:dyDescent="0.25">
      <c r="B80" s="18" t="s">
        <v>28</v>
      </c>
      <c r="C80" s="9"/>
      <c r="D80" s="13"/>
      <c r="E80" s="13"/>
      <c r="F80" s="13"/>
      <c r="G80" s="17">
        <f t="shared" si="14"/>
        <v>0</v>
      </c>
      <c r="I80" s="19"/>
    </row>
    <row r="81" spans="2:9" x14ac:dyDescent="0.25">
      <c r="B81" s="18" t="s">
        <v>29</v>
      </c>
      <c r="C81" s="9">
        <v>1418633300</v>
      </c>
      <c r="D81" s="13"/>
      <c r="E81" s="13">
        <v>10924200</v>
      </c>
      <c r="F81" s="13">
        <v>19730000</v>
      </c>
      <c r="G81" s="17">
        <f t="shared" si="14"/>
        <v>1449287500</v>
      </c>
      <c r="H81" s="19"/>
      <c r="I81" s="19"/>
    </row>
    <row r="82" spans="2:9" x14ac:dyDescent="0.25">
      <c r="B82" s="18" t="s">
        <v>30</v>
      </c>
      <c r="C82" s="9">
        <v>256138227</v>
      </c>
      <c r="D82" s="13"/>
      <c r="E82" s="13">
        <v>1911733</v>
      </c>
      <c r="F82" s="13">
        <v>3663200</v>
      </c>
      <c r="G82" s="17">
        <f t="shared" si="14"/>
        <v>261713160</v>
      </c>
      <c r="H82" s="19"/>
      <c r="I82" s="19"/>
    </row>
    <row r="83" spans="2:9" x14ac:dyDescent="0.25">
      <c r="B83" s="18" t="s">
        <v>31</v>
      </c>
      <c r="C83" s="9">
        <v>192102717</v>
      </c>
      <c r="D83" s="13"/>
      <c r="E83" s="13">
        <v>1433793</v>
      </c>
      <c r="F83" s="13">
        <v>2747500</v>
      </c>
      <c r="G83" s="17">
        <f t="shared" si="14"/>
        <v>196284010</v>
      </c>
      <c r="H83" s="19"/>
      <c r="I83" s="19"/>
    </row>
    <row r="84" spans="2:9" x14ac:dyDescent="0.25">
      <c r="B84" s="18" t="s">
        <v>32</v>
      </c>
      <c r="C84" s="9">
        <v>128070056</v>
      </c>
      <c r="D84" s="13"/>
      <c r="E84" s="13">
        <v>955874</v>
      </c>
      <c r="F84" s="13">
        <v>1831600</v>
      </c>
      <c r="G84" s="17">
        <f t="shared" si="14"/>
        <v>130857530</v>
      </c>
      <c r="H84" s="19"/>
      <c r="I84" s="19"/>
    </row>
    <row r="85" spans="2:9" x14ac:dyDescent="0.25">
      <c r="B85" s="15" t="s">
        <v>33</v>
      </c>
      <c r="C85" s="16">
        <f>SUM(C86:C112)</f>
        <v>6121516210</v>
      </c>
      <c r="D85" s="16">
        <f>SUM(D86:D112)</f>
        <v>0</v>
      </c>
      <c r="E85" s="16">
        <f>SUM(E86:E112)</f>
        <v>17808036</v>
      </c>
      <c r="F85" s="16">
        <f>SUM(F86:F112)</f>
        <v>1767478600</v>
      </c>
      <c r="G85" s="34">
        <f t="shared" ref="G85" si="15">SUM(G86:G112)</f>
        <v>7906802846</v>
      </c>
    </row>
    <row r="86" spans="2:9" x14ac:dyDescent="0.25">
      <c r="B86" s="18" t="s">
        <v>34</v>
      </c>
      <c r="C86" s="9">
        <v>106227000</v>
      </c>
      <c r="D86" s="13"/>
      <c r="E86" s="13">
        <v>57000</v>
      </c>
      <c r="F86" s="13"/>
      <c r="G86" s="17">
        <f t="shared" ref="G86:G111" si="16">C86-D86+E86+F86</f>
        <v>106284000</v>
      </c>
    </row>
    <row r="87" spans="2:9" x14ac:dyDescent="0.25">
      <c r="B87" s="18" t="s">
        <v>35</v>
      </c>
      <c r="C87" s="9">
        <v>139493280</v>
      </c>
      <c r="D87" s="13"/>
      <c r="E87" s="13"/>
      <c r="F87" s="13">
        <v>35200000</v>
      </c>
      <c r="G87" s="17">
        <f t="shared" si="16"/>
        <v>174693280</v>
      </c>
      <c r="H87" s="19"/>
    </row>
    <row r="88" spans="2:9" x14ac:dyDescent="0.25">
      <c r="B88" s="18" t="s">
        <v>65</v>
      </c>
      <c r="C88" s="9">
        <v>508511000</v>
      </c>
      <c r="D88" s="13"/>
      <c r="E88" s="13"/>
      <c r="F88" s="13">
        <v>1289340000</v>
      </c>
      <c r="G88" s="17">
        <f t="shared" si="16"/>
        <v>1797851000</v>
      </c>
    </row>
    <row r="89" spans="2:9" x14ac:dyDescent="0.25">
      <c r="B89" s="18" t="s">
        <v>37</v>
      </c>
      <c r="C89" s="9">
        <v>21240000</v>
      </c>
      <c r="D89" s="13"/>
      <c r="E89" s="13"/>
      <c r="F89" s="13"/>
      <c r="G89" s="17">
        <f t="shared" si="16"/>
        <v>21240000</v>
      </c>
    </row>
    <row r="90" spans="2:9" x14ac:dyDescent="0.25">
      <c r="B90" s="18" t="s">
        <v>66</v>
      </c>
      <c r="C90" s="9">
        <v>345443200</v>
      </c>
      <c r="D90" s="13"/>
      <c r="E90" s="13"/>
      <c r="F90" s="13"/>
      <c r="G90" s="17">
        <f t="shared" si="16"/>
        <v>345443200</v>
      </c>
    </row>
    <row r="91" spans="2:9" x14ac:dyDescent="0.25">
      <c r="B91" s="18" t="s">
        <v>67</v>
      </c>
      <c r="C91" s="9">
        <v>102931470</v>
      </c>
      <c r="D91" s="13"/>
      <c r="E91" s="13"/>
      <c r="F91" s="13">
        <v>6000000</v>
      </c>
      <c r="G91" s="17">
        <f t="shared" si="16"/>
        <v>108931470</v>
      </c>
    </row>
    <row r="92" spans="2:9" x14ac:dyDescent="0.25">
      <c r="B92" s="18" t="s">
        <v>39</v>
      </c>
      <c r="C92" s="9">
        <v>140304600</v>
      </c>
      <c r="D92" s="13"/>
      <c r="E92" s="13"/>
      <c r="F92" s="13"/>
      <c r="G92" s="17">
        <f t="shared" si="16"/>
        <v>140304600</v>
      </c>
    </row>
    <row r="93" spans="2:9" x14ac:dyDescent="0.25">
      <c r="B93" s="18" t="s">
        <v>40</v>
      </c>
      <c r="C93" s="9"/>
      <c r="D93" s="13"/>
      <c r="E93" s="13"/>
      <c r="F93" s="13"/>
      <c r="G93" s="17">
        <f t="shared" si="16"/>
        <v>0</v>
      </c>
    </row>
    <row r="94" spans="2:9" x14ac:dyDescent="0.25">
      <c r="B94" s="18" t="s">
        <v>41</v>
      </c>
      <c r="C94" s="9">
        <v>270266100</v>
      </c>
      <c r="D94" s="13"/>
      <c r="E94" s="13">
        <v>13457770</v>
      </c>
      <c r="F94" s="13"/>
      <c r="G94" s="17">
        <f t="shared" si="16"/>
        <v>283723870</v>
      </c>
    </row>
    <row r="95" spans="2:9" x14ac:dyDescent="0.25">
      <c r="B95" s="18" t="s">
        <v>42</v>
      </c>
      <c r="C95" s="9">
        <v>578153370</v>
      </c>
      <c r="D95" s="13"/>
      <c r="E95" s="13">
        <v>1109466</v>
      </c>
      <c r="F95" s="13"/>
      <c r="G95" s="17">
        <f t="shared" si="16"/>
        <v>579262836</v>
      </c>
    </row>
    <row r="96" spans="2:9" x14ac:dyDescent="0.25">
      <c r="B96" s="18" t="s">
        <v>43</v>
      </c>
      <c r="C96" s="9">
        <v>494305274</v>
      </c>
      <c r="D96" s="13"/>
      <c r="E96" s="13"/>
      <c r="F96" s="13">
        <v>44100000</v>
      </c>
      <c r="G96" s="17">
        <f t="shared" si="16"/>
        <v>538405274</v>
      </c>
    </row>
    <row r="97" spans="2:7" x14ac:dyDescent="0.25">
      <c r="B97" s="18" t="s">
        <v>44</v>
      </c>
      <c r="C97" s="9">
        <v>109000000</v>
      </c>
      <c r="D97" s="13"/>
      <c r="E97" s="13"/>
      <c r="F97" s="13"/>
      <c r="G97" s="17">
        <f t="shared" si="16"/>
        <v>109000000</v>
      </c>
    </row>
    <row r="98" spans="2:7" x14ac:dyDescent="0.25">
      <c r="B98" s="18" t="s">
        <v>45</v>
      </c>
      <c r="C98" s="9"/>
      <c r="D98" s="13"/>
      <c r="E98" s="13"/>
      <c r="F98" s="13"/>
      <c r="G98" s="17">
        <f t="shared" si="16"/>
        <v>0</v>
      </c>
    </row>
    <row r="99" spans="2:7" x14ac:dyDescent="0.25">
      <c r="B99" s="18" t="s">
        <v>46</v>
      </c>
      <c r="C99" s="9">
        <v>83486000</v>
      </c>
      <c r="D99" s="13"/>
      <c r="E99" s="13"/>
      <c r="F99" s="13">
        <v>8700000</v>
      </c>
      <c r="G99" s="17">
        <f t="shared" si="16"/>
        <v>92186000</v>
      </c>
    </row>
    <row r="100" spans="2:7" x14ac:dyDescent="0.25">
      <c r="B100" s="18" t="s">
        <v>47</v>
      </c>
      <c r="C100" s="9"/>
      <c r="D100" s="13"/>
      <c r="E100" s="13"/>
      <c r="F100" s="13"/>
      <c r="G100" s="17">
        <f t="shared" si="16"/>
        <v>0</v>
      </c>
    </row>
    <row r="101" spans="2:7" x14ac:dyDescent="0.25">
      <c r="B101" s="18" t="s">
        <v>48</v>
      </c>
      <c r="C101" s="9">
        <v>37722300</v>
      </c>
      <c r="D101" s="13"/>
      <c r="E101" s="13"/>
      <c r="F101" s="13"/>
      <c r="G101" s="17">
        <f t="shared" si="16"/>
        <v>37722300</v>
      </c>
    </row>
    <row r="102" spans="2:7" x14ac:dyDescent="0.25">
      <c r="B102" s="18" t="s">
        <v>49</v>
      </c>
      <c r="C102" s="9">
        <v>21606200</v>
      </c>
      <c r="D102" s="13"/>
      <c r="E102" s="13"/>
      <c r="F102" s="13">
        <v>6500000</v>
      </c>
      <c r="G102" s="17">
        <f t="shared" si="16"/>
        <v>28106200</v>
      </c>
    </row>
    <row r="103" spans="2:7" x14ac:dyDescent="0.25">
      <c r="B103" s="18" t="s">
        <v>68</v>
      </c>
      <c r="C103" s="9">
        <v>841618916</v>
      </c>
      <c r="D103" s="13"/>
      <c r="E103" s="13"/>
      <c r="F103" s="13">
        <v>29000000</v>
      </c>
      <c r="G103" s="17">
        <f t="shared" si="16"/>
        <v>870618916</v>
      </c>
    </row>
    <row r="104" spans="2:7" x14ac:dyDescent="0.25">
      <c r="B104" s="18" t="s">
        <v>58</v>
      </c>
      <c r="C104" s="9">
        <v>570390000</v>
      </c>
      <c r="D104" s="13"/>
      <c r="E104" s="13"/>
      <c r="F104" s="13">
        <v>72000000</v>
      </c>
      <c r="G104" s="17">
        <f t="shared" si="16"/>
        <v>642390000</v>
      </c>
    </row>
    <row r="105" spans="2:7" x14ac:dyDescent="0.25">
      <c r="B105" s="18" t="s">
        <v>51</v>
      </c>
      <c r="C105" s="9">
        <v>172830000</v>
      </c>
      <c r="D105" s="13"/>
      <c r="E105" s="13"/>
      <c r="F105" s="13">
        <f>13000000+(6000000*3)</f>
        <v>31000000</v>
      </c>
      <c r="G105" s="17">
        <f t="shared" si="16"/>
        <v>203830000</v>
      </c>
    </row>
    <row r="106" spans="2:7" x14ac:dyDescent="0.25">
      <c r="B106" s="18" t="s">
        <v>50</v>
      </c>
      <c r="C106" s="9">
        <v>83976500</v>
      </c>
      <c r="D106" s="13"/>
      <c r="E106" s="13"/>
      <c r="F106" s="20">
        <f>1500000*3</f>
        <v>4500000</v>
      </c>
      <c r="G106" s="17">
        <f t="shared" si="16"/>
        <v>88476500</v>
      </c>
    </row>
    <row r="107" spans="2:7" x14ac:dyDescent="0.25">
      <c r="B107" s="18" t="s">
        <v>52</v>
      </c>
      <c r="C107" s="9">
        <v>255000000</v>
      </c>
      <c r="D107" s="13"/>
      <c r="E107" s="13"/>
      <c r="F107" s="13">
        <f>3000000+(610000*3)</f>
        <v>4830000</v>
      </c>
      <c r="G107" s="17">
        <f t="shared" si="16"/>
        <v>259830000</v>
      </c>
    </row>
    <row r="108" spans="2:7" x14ac:dyDescent="0.25">
      <c r="B108" s="18" t="s">
        <v>54</v>
      </c>
      <c r="C108" s="9">
        <v>1191660000</v>
      </c>
      <c r="D108" s="13"/>
      <c r="E108" s="13">
        <v>3183800</v>
      </c>
      <c r="F108" s="13">
        <v>236308600</v>
      </c>
      <c r="G108" s="17">
        <f t="shared" si="16"/>
        <v>1431152400</v>
      </c>
    </row>
    <row r="109" spans="2:7" x14ac:dyDescent="0.25">
      <c r="B109" s="18" t="s">
        <v>69</v>
      </c>
      <c r="C109" s="9"/>
      <c r="D109" s="13"/>
      <c r="E109" s="13"/>
      <c r="F109" s="13"/>
      <c r="G109" s="17">
        <f t="shared" si="16"/>
        <v>0</v>
      </c>
    </row>
    <row r="110" spans="2:7" x14ac:dyDescent="0.25">
      <c r="B110" s="18" t="s">
        <v>70</v>
      </c>
      <c r="C110" s="9">
        <v>47351000</v>
      </c>
      <c r="D110" s="13"/>
      <c r="E110" s="13"/>
      <c r="F110" s="13"/>
      <c r="G110" s="17">
        <f t="shared" si="16"/>
        <v>47351000</v>
      </c>
    </row>
    <row r="111" spans="2:7" x14ac:dyDescent="0.25">
      <c r="B111" s="18" t="s">
        <v>71</v>
      </c>
      <c r="C111" s="9"/>
      <c r="D111" s="13"/>
      <c r="E111" s="13"/>
      <c r="F111" s="13"/>
      <c r="G111" s="17">
        <f t="shared" si="16"/>
        <v>0</v>
      </c>
    </row>
    <row r="112" spans="2:7" x14ac:dyDescent="0.25">
      <c r="B112" s="18" t="s">
        <v>72</v>
      </c>
      <c r="C112" s="9"/>
      <c r="D112" s="13"/>
      <c r="E112" s="13"/>
      <c r="F112" s="13"/>
      <c r="G112" s="17">
        <f>C112-D112+E112+F112</f>
        <v>0</v>
      </c>
    </row>
    <row r="113" spans="2:7" x14ac:dyDescent="0.25">
      <c r="B113" s="14" t="s">
        <v>73</v>
      </c>
      <c r="C113" s="24">
        <f>C114+C122+C127</f>
        <v>16646759710</v>
      </c>
      <c r="D113" s="24">
        <f>D114+D122+D127</f>
        <v>0</v>
      </c>
      <c r="E113" s="24">
        <f t="shared" ref="E113:G113" si="17">E114+E122+E127</f>
        <v>115262736</v>
      </c>
      <c r="F113" s="24">
        <f t="shared" si="17"/>
        <v>1914621900</v>
      </c>
      <c r="G113" s="35">
        <f t="shared" si="17"/>
        <v>18676644346</v>
      </c>
    </row>
    <row r="114" spans="2:7" x14ac:dyDescent="0.25">
      <c r="B114" s="14" t="s">
        <v>74</v>
      </c>
      <c r="C114" s="24">
        <f>SUM(C115:C121)</f>
        <v>1763225264</v>
      </c>
      <c r="D114" s="24">
        <f>SUM(D115:D121)</f>
        <v>0</v>
      </c>
      <c r="E114" s="24">
        <f t="shared" ref="E114:G114" si="18">SUM(E115:E121)</f>
        <v>3170900</v>
      </c>
      <c r="F114" s="24">
        <f t="shared" si="18"/>
        <v>1676257000</v>
      </c>
      <c r="G114" s="35">
        <f t="shared" si="18"/>
        <v>3442653164</v>
      </c>
    </row>
    <row r="115" spans="2:7" s="21" customFormat="1" ht="24.75" x14ac:dyDescent="0.25">
      <c r="B115" s="25" t="s">
        <v>75</v>
      </c>
      <c r="C115" s="26">
        <v>686737084</v>
      </c>
      <c r="D115" s="26"/>
      <c r="E115" s="26">
        <v>842600</v>
      </c>
      <c r="F115" s="26">
        <v>3529200</v>
      </c>
      <c r="G115" s="27">
        <f t="shared" ref="G115:G121" si="19">C115-D115+E115+F115</f>
        <v>691108884</v>
      </c>
    </row>
    <row r="116" spans="2:7" s="21" customFormat="1" x14ac:dyDescent="0.25">
      <c r="B116" s="25" t="s">
        <v>76</v>
      </c>
      <c r="C116" s="26">
        <v>346025300</v>
      </c>
      <c r="D116" s="26"/>
      <c r="E116" s="26">
        <v>1581300</v>
      </c>
      <c r="F116" s="26"/>
      <c r="G116" s="27">
        <f t="shared" si="19"/>
        <v>347606600</v>
      </c>
    </row>
    <row r="117" spans="2:7" ht="24.75" x14ac:dyDescent="0.25">
      <c r="B117" s="25" t="s">
        <v>77</v>
      </c>
      <c r="C117" s="13">
        <v>14464000</v>
      </c>
      <c r="D117" s="13"/>
      <c r="E117" s="26">
        <v>0</v>
      </c>
      <c r="F117" s="26"/>
      <c r="G117" s="17">
        <f t="shared" si="19"/>
        <v>14464000</v>
      </c>
    </row>
    <row r="118" spans="2:7" s="21" customFormat="1" ht="24.75" x14ac:dyDescent="0.25">
      <c r="B118" s="25" t="s">
        <v>78</v>
      </c>
      <c r="C118" s="26">
        <v>26885000</v>
      </c>
      <c r="D118" s="26"/>
      <c r="E118" s="26">
        <v>0</v>
      </c>
      <c r="F118" s="26"/>
      <c r="G118" s="27">
        <f t="shared" si="19"/>
        <v>26885000</v>
      </c>
    </row>
    <row r="119" spans="2:7" s="21" customFormat="1" ht="24.75" x14ac:dyDescent="0.25">
      <c r="B119" s="25" t="s">
        <v>79</v>
      </c>
      <c r="C119" s="26">
        <v>5389000</v>
      </c>
      <c r="D119" s="26"/>
      <c r="E119" s="26">
        <v>0</v>
      </c>
      <c r="F119" s="26"/>
      <c r="G119" s="27">
        <f t="shared" si="19"/>
        <v>5389000</v>
      </c>
    </row>
    <row r="120" spans="2:7" ht="36.75" x14ac:dyDescent="0.25">
      <c r="B120" s="25" t="s">
        <v>80</v>
      </c>
      <c r="C120" s="13">
        <v>541441800</v>
      </c>
      <c r="D120" s="13"/>
      <c r="E120" s="26">
        <v>575600</v>
      </c>
      <c r="F120" s="20">
        <v>1672727800</v>
      </c>
      <c r="G120" s="17">
        <f t="shared" si="19"/>
        <v>2214745200</v>
      </c>
    </row>
    <row r="121" spans="2:7" s="21" customFormat="1" ht="24.75" x14ac:dyDescent="0.25">
      <c r="B121" s="25" t="s">
        <v>81</v>
      </c>
      <c r="C121" s="26">
        <v>142283080</v>
      </c>
      <c r="D121" s="26"/>
      <c r="E121" s="26">
        <v>171400</v>
      </c>
      <c r="F121" s="26"/>
      <c r="G121" s="27">
        <f t="shared" si="19"/>
        <v>142454480</v>
      </c>
    </row>
    <row r="122" spans="2:7" s="21" customFormat="1" x14ac:dyDescent="0.25">
      <c r="B122" s="14" t="s">
        <v>82</v>
      </c>
      <c r="C122" s="28">
        <f>SUM(C123:C126)</f>
        <v>13227417230</v>
      </c>
      <c r="D122" s="28">
        <f>SUM(D123:D126)</f>
        <v>0</v>
      </c>
      <c r="E122" s="28">
        <f t="shared" ref="E122:G122" si="20">SUM(E123:E126)</f>
        <v>109162436</v>
      </c>
      <c r="F122" s="28">
        <f t="shared" si="20"/>
        <v>221499000</v>
      </c>
      <c r="G122" s="36">
        <f t="shared" si="20"/>
        <v>13558078666</v>
      </c>
    </row>
    <row r="123" spans="2:7" s="21" customFormat="1" ht="24.75" x14ac:dyDescent="0.25">
      <c r="B123" s="25" t="s">
        <v>83</v>
      </c>
      <c r="C123" s="26">
        <v>11594727527</v>
      </c>
      <c r="D123" s="26"/>
      <c r="E123" s="26">
        <v>84027864</v>
      </c>
      <c r="F123" s="26">
        <v>212676000</v>
      </c>
      <c r="G123" s="27">
        <f t="shared" ref="G123:G126" si="21">C123-D123+E123+F123</f>
        <v>11891431391</v>
      </c>
    </row>
    <row r="124" spans="2:7" s="21" customFormat="1" ht="24.75" x14ac:dyDescent="0.25">
      <c r="B124" s="25" t="s">
        <v>84</v>
      </c>
      <c r="C124" s="26">
        <v>1267750143</v>
      </c>
      <c r="D124" s="26"/>
      <c r="E124" s="26">
        <v>24616972</v>
      </c>
      <c r="F124" s="26">
        <v>8823000</v>
      </c>
      <c r="G124" s="27">
        <f t="shared" si="21"/>
        <v>1301190115</v>
      </c>
    </row>
    <row r="125" spans="2:7" s="21" customFormat="1" ht="24.75" x14ac:dyDescent="0.25">
      <c r="B125" s="25" t="s">
        <v>85</v>
      </c>
      <c r="C125" s="26">
        <v>90000000</v>
      </c>
      <c r="D125" s="26"/>
      <c r="E125" s="26">
        <v>0</v>
      </c>
      <c r="F125" s="26"/>
      <c r="G125" s="27">
        <f t="shared" si="21"/>
        <v>90000000</v>
      </c>
    </row>
    <row r="126" spans="2:7" s="21" customFormat="1" ht="24.75" x14ac:dyDescent="0.25">
      <c r="B126" s="25" t="s">
        <v>86</v>
      </c>
      <c r="C126" s="26">
        <v>274939560</v>
      </c>
      <c r="D126" s="26"/>
      <c r="E126" s="26">
        <v>517600</v>
      </c>
      <c r="F126" s="26"/>
      <c r="G126" s="27">
        <f t="shared" si="21"/>
        <v>275457160</v>
      </c>
    </row>
    <row r="127" spans="2:7" x14ac:dyDescent="0.25">
      <c r="B127" s="14" t="s">
        <v>87</v>
      </c>
      <c r="C127" s="24">
        <f>C128+C129</f>
        <v>1656117216</v>
      </c>
      <c r="D127" s="24">
        <f>D128+D129</f>
        <v>0</v>
      </c>
      <c r="E127" s="24">
        <f t="shared" ref="E127:G127" si="22">E128+E129</f>
        <v>2929400</v>
      </c>
      <c r="F127" s="24">
        <f t="shared" si="22"/>
        <v>16865900</v>
      </c>
      <c r="G127" s="35">
        <f t="shared" si="22"/>
        <v>1675912516</v>
      </c>
    </row>
    <row r="128" spans="2:7" s="21" customFormat="1" ht="24.75" x14ac:dyDescent="0.25">
      <c r="B128" s="25" t="s">
        <v>88</v>
      </c>
      <c r="C128" s="26">
        <v>1633890216</v>
      </c>
      <c r="D128" s="26"/>
      <c r="E128" s="26">
        <v>2872400</v>
      </c>
      <c r="F128" s="26">
        <f>16865900</f>
        <v>16865900</v>
      </c>
      <c r="G128" s="27">
        <f t="shared" ref="G128:G131" si="23">C128-D128+E128+F128</f>
        <v>1653628516</v>
      </c>
    </row>
    <row r="129" spans="2:8" x14ac:dyDescent="0.25">
      <c r="B129" s="25" t="s">
        <v>89</v>
      </c>
      <c r="C129" s="13">
        <v>22227000</v>
      </c>
      <c r="D129" s="13"/>
      <c r="E129" s="26">
        <v>57000</v>
      </c>
      <c r="F129" s="26"/>
      <c r="G129" s="17">
        <f t="shared" si="23"/>
        <v>22284000</v>
      </c>
    </row>
    <row r="130" spans="2:8" ht="24.75" x14ac:dyDescent="0.25">
      <c r="B130" s="23" t="s">
        <v>90</v>
      </c>
      <c r="C130" s="16">
        <f>C25+C69</f>
        <v>21436864162.400002</v>
      </c>
      <c r="D130" s="16">
        <f>D25+D69</f>
        <v>0</v>
      </c>
      <c r="E130" s="16">
        <f t="shared" ref="E130:G130" si="24">E25+E69</f>
        <v>119603636.00000003</v>
      </c>
      <c r="F130" s="16">
        <f t="shared" si="24"/>
        <v>2854022677.000001</v>
      </c>
      <c r="G130" s="34">
        <f t="shared" si="24"/>
        <v>24410490475.400002</v>
      </c>
      <c r="H130" s="19">
        <f>G130-F130</f>
        <v>21556467798.400002</v>
      </c>
    </row>
    <row r="131" spans="2:8" ht="24.75" x14ac:dyDescent="0.25">
      <c r="B131" s="23" t="s">
        <v>91</v>
      </c>
      <c r="C131" s="16">
        <v>3085396653.3600001</v>
      </c>
      <c r="D131" s="29">
        <v>168143124</v>
      </c>
      <c r="E131" s="29">
        <v>-119603636</v>
      </c>
      <c r="F131" s="29">
        <v>326524512.23999786</v>
      </c>
      <c r="G131" s="34">
        <f t="shared" si="23"/>
        <v>3124174405.599998</v>
      </c>
      <c r="H131" s="51">
        <f>(G130-H130)/H130</f>
        <v>0.13239751074672057</v>
      </c>
    </row>
    <row r="132" spans="2:8" ht="15.75" thickBot="1" x14ac:dyDescent="0.3">
      <c r="B132" s="30" t="s">
        <v>92</v>
      </c>
      <c r="C132" s="31">
        <f>C130+C131</f>
        <v>24522260815.760002</v>
      </c>
      <c r="D132" s="31">
        <f>D130+D131</f>
        <v>168143124</v>
      </c>
      <c r="E132" s="31">
        <f t="shared" ref="E132:G132" si="25">E130+E131</f>
        <v>0</v>
      </c>
      <c r="F132" s="31">
        <f t="shared" si="25"/>
        <v>3180547189.2399988</v>
      </c>
      <c r="G132" s="37">
        <f t="shared" si="25"/>
        <v>27534664881</v>
      </c>
    </row>
    <row r="133" spans="2:8" x14ac:dyDescent="0.25">
      <c r="G133" s="19">
        <f>+G23-G132</f>
        <v>0</v>
      </c>
    </row>
  </sheetData>
  <mergeCells count="13">
    <mergeCell ref="G8:G9"/>
    <mergeCell ref="B2:B6"/>
    <mergeCell ref="G5:G6"/>
    <mergeCell ref="B8:B9"/>
    <mergeCell ref="C8:C9"/>
    <mergeCell ref="E8:E9"/>
    <mergeCell ref="F8:F9"/>
    <mergeCell ref="D8:D9"/>
    <mergeCell ref="C2:F2"/>
    <mergeCell ref="C3:F3"/>
    <mergeCell ref="C4:F4"/>
    <mergeCell ref="C5:F5"/>
    <mergeCell ref="C6:F6"/>
  </mergeCells>
  <conditionalFormatting sqref="C2:C5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EC0B64FFAAE24F8A479AC7B0BA56B6" ma:contentTypeVersion="18" ma:contentTypeDescription="Crear nuevo documento." ma:contentTypeScope="" ma:versionID="600376f464db315124b46f8cdafd8ab6">
  <xsd:schema xmlns:xsd="http://www.w3.org/2001/XMLSchema" xmlns:xs="http://www.w3.org/2001/XMLSchema" xmlns:p="http://schemas.microsoft.com/office/2006/metadata/properties" xmlns:ns3="a4f15fa9-1491-4dfc-8731-c0f23a8d6bb2" xmlns:ns4="84c3bfb7-579b-47e3-867a-303fb91a152f" targetNamespace="http://schemas.microsoft.com/office/2006/metadata/properties" ma:root="true" ma:fieldsID="b4763e7afd7e0d7a17388e9a6c7b2d43" ns3:_="" ns4:_="">
    <xsd:import namespace="a4f15fa9-1491-4dfc-8731-c0f23a8d6bb2"/>
    <xsd:import namespace="84c3bfb7-579b-47e3-867a-303fb91a15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15fa9-1491-4dfc-8731-c0f23a8d6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3bfb7-579b-47e3-867a-303fb91a152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f15fa9-1491-4dfc-8731-c0f23a8d6bb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403A5B-B66F-4FB7-B123-05B1E0DA1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15fa9-1491-4dfc-8731-c0f23a8d6bb2"/>
    <ds:schemaRef ds:uri="84c3bfb7-579b-47e3-867a-303fb91a1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341C7-9C82-45CF-B4A3-2E9242D4525B}">
  <ds:schemaRefs>
    <ds:schemaRef ds:uri="http://schemas.microsoft.com/office/2006/documentManagement/types"/>
    <ds:schemaRef ds:uri="http://purl.org/dc/elements/1.1/"/>
    <ds:schemaRef ds:uri="84c3bfb7-579b-47e3-867a-303fb91a152f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4f15fa9-1491-4dfc-8731-c0f23a8d6bb2"/>
  </ds:schemaRefs>
</ds:datastoreItem>
</file>

<file path=customXml/itemProps3.xml><?xml version="1.0" encoding="utf-8"?>
<ds:datastoreItem xmlns:ds="http://schemas.openxmlformats.org/officeDocument/2006/customXml" ds:itemID="{54F9BEC6-391A-401F-8774-CF2B48F051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Beltrán</dc:creator>
  <cp:lastModifiedBy>Raúl Beltrán</cp:lastModifiedBy>
  <dcterms:created xsi:type="dcterms:W3CDTF">2024-07-05T13:26:02Z</dcterms:created>
  <dcterms:modified xsi:type="dcterms:W3CDTF">2024-07-12T23:19:31Z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0x01010004EC0B64FFAAE24F8A479AC7B0BA56B6</vt:lpwstr>
  </property>
</Properties>
</file>